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dom\OneDrive\Počítač\"/>
    </mc:Choice>
  </mc:AlternateContent>
  <xr:revisionPtr revIDLastSave="0" documentId="13_ncr:1_{C6CFF386-26D3-4DAA-AFCF-E527A2C27362}" xr6:coauthVersionLast="47" xr6:coauthVersionMax="47" xr10:uidLastSave="{00000000-0000-0000-0000-000000000000}"/>
  <bookViews>
    <workbookView xWindow="-120" yWindow="-120" windowWidth="29040" windowHeight="15840" xr2:uid="{703B5BDE-272B-4921-AA3A-DCA1AAA109ED}"/>
  </bookViews>
  <sheets>
    <sheet name="Faktura" sheetId="1" r:id="rId1"/>
    <sheet name="Polozky" sheetId="4" r:id="rId2"/>
    <sheet name="Odberatel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46" i="1" l="1"/>
  <c r="Q44" i="1"/>
  <c r="Q45" i="1"/>
  <c r="U27" i="1"/>
  <c r="N30" i="1"/>
  <c r="S28" i="1"/>
  <c r="S29" i="1"/>
  <c r="S30" i="1"/>
  <c r="S31" i="1"/>
  <c r="S32" i="1"/>
  <c r="S33" i="1"/>
  <c r="S34" i="1"/>
  <c r="S35" i="1"/>
  <c r="S36" i="1"/>
  <c r="S27" i="1"/>
  <c r="O27" i="1"/>
  <c r="O28" i="1"/>
  <c r="O29" i="1"/>
  <c r="O30" i="1"/>
  <c r="O31" i="1"/>
  <c r="U31" i="1" s="1"/>
  <c r="O32" i="1"/>
  <c r="O33" i="1"/>
  <c r="O34" i="1"/>
  <c r="O35" i="1"/>
  <c r="O36" i="1"/>
  <c r="N27" i="1"/>
  <c r="N28" i="1"/>
  <c r="N29" i="1"/>
  <c r="N31" i="1"/>
  <c r="N32" i="1"/>
  <c r="N33" i="1"/>
  <c r="N34" i="1"/>
  <c r="N35" i="1"/>
  <c r="N36" i="1"/>
  <c r="C27" i="1"/>
  <c r="C28" i="1"/>
  <c r="C29" i="1"/>
  <c r="C30" i="1"/>
  <c r="C31" i="1"/>
  <c r="C32" i="1"/>
  <c r="C33" i="1"/>
  <c r="C34" i="1"/>
  <c r="C35" i="1"/>
  <c r="C36" i="1"/>
  <c r="P15" i="1"/>
  <c r="P14" i="1"/>
  <c r="P13" i="1"/>
  <c r="N11" i="1"/>
  <c r="P10" i="1"/>
  <c r="N10" i="1"/>
  <c r="N9" i="1"/>
  <c r="N8" i="1"/>
  <c r="U22" i="1"/>
  <c r="G22" i="1"/>
  <c r="U28" i="1" l="1"/>
  <c r="U33" i="1"/>
  <c r="U32" i="1"/>
  <c r="U34" i="1"/>
  <c r="U29" i="1"/>
  <c r="U35" i="1"/>
  <c r="M46" i="1"/>
  <c r="U46" i="1" s="1"/>
  <c r="U30" i="1"/>
  <c r="M44" i="1"/>
  <c r="M45" i="1"/>
  <c r="U36" i="1"/>
  <c r="B38" i="1"/>
  <c r="Q49" i="1" l="1"/>
  <c r="M47" i="1"/>
  <c r="Q47" i="1"/>
  <c r="U45" i="1"/>
  <c r="U44" i="1"/>
  <c r="U47" i="1" l="1"/>
</calcChain>
</file>

<file path=xl/sharedStrings.xml><?xml version="1.0" encoding="utf-8"?>
<sst xmlns="http://schemas.openxmlformats.org/spreadsheetml/2006/main" count="73" uniqueCount="59">
  <si>
    <t>Logo firmy</t>
  </si>
  <si>
    <t>Dodávateľ:</t>
  </si>
  <si>
    <t>Odberateľ:</t>
  </si>
  <si>
    <t>Vymyslená firma, s.r.o.</t>
  </si>
  <si>
    <t>U vymyslených 30/7856</t>
  </si>
  <si>
    <t>Bratislava</t>
  </si>
  <si>
    <t>Slovensko</t>
  </si>
  <si>
    <t>SK1987654321</t>
  </si>
  <si>
    <t>ID</t>
  </si>
  <si>
    <t>Nazov</t>
  </si>
  <si>
    <t>Ulica</t>
  </si>
  <si>
    <t>PSC</t>
  </si>
  <si>
    <t>Mesto</t>
  </si>
  <si>
    <t>Stat</t>
  </si>
  <si>
    <t>ICO</t>
  </si>
  <si>
    <t>DIC</t>
  </si>
  <si>
    <t>IC DPH</t>
  </si>
  <si>
    <t>85105</t>
  </si>
  <si>
    <t>Bankové spojenie:</t>
  </si>
  <si>
    <t>IBAN:</t>
  </si>
  <si>
    <t>Konštantný symbol:</t>
  </si>
  <si>
    <t>Dátum vystavenia:</t>
  </si>
  <si>
    <t>Dátum dodania:</t>
  </si>
  <si>
    <t>Dátum splatnosti:</t>
  </si>
  <si>
    <t>Faktúra č.</t>
  </si>
  <si>
    <t>Názov položky</t>
  </si>
  <si>
    <t>Počet</t>
  </si>
  <si>
    <t>MJ</t>
  </si>
  <si>
    <t>Cena bez DPH</t>
  </si>
  <si>
    <t>DPH</t>
  </si>
  <si>
    <t>Cena
bez DPH</t>
  </si>
  <si>
    <t>Cena
s DPH</t>
  </si>
  <si>
    <t>ks</t>
  </si>
  <si>
    <t>Tatra banka a.s.</t>
  </si>
  <si>
    <t>0008</t>
  </si>
  <si>
    <t>Spolu</t>
  </si>
  <si>
    <t>Výška DPH</t>
  </si>
  <si>
    <t>Základ</t>
  </si>
  <si>
    <t>0% sadzba</t>
  </si>
  <si>
    <t>10% sadzba</t>
  </si>
  <si>
    <t>20% sadzba</t>
  </si>
  <si>
    <t>Pečiatka a podpis</t>
  </si>
  <si>
    <t>Vyhotovil:</t>
  </si>
  <si>
    <t>Ing. Michal Šurina</t>
  </si>
  <si>
    <t>Zapísaná v Obchodnom registri Okresného súdu Bratislava I, Oddiel: Sro, Vložka číslo:</t>
  </si>
  <si>
    <t>Spôsob platby:</t>
  </si>
  <si>
    <t>Prevod</t>
  </si>
  <si>
    <t>SK7111000000002222222222</t>
  </si>
  <si>
    <t>IČO:</t>
  </si>
  <si>
    <t>DIČ:</t>
  </si>
  <si>
    <t>IČ DPH:</t>
  </si>
  <si>
    <t>Excel kurz: začiatočník</t>
  </si>
  <si>
    <t>Individuálne školenie</t>
  </si>
  <si>
    <t>SEO: optimalizácia webstránky</t>
  </si>
  <si>
    <t>os.</t>
  </si>
  <si>
    <t>hod.</t>
  </si>
  <si>
    <t>Suma na úhradu:</t>
  </si>
  <si>
    <t>Sme plátca DPH.</t>
  </si>
  <si>
    <t>Variabilný symbol: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</si>
</sst>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entury Gothic"/>
      <family val="2"/>
      <charset val="238"/>
    </font>
    <font>
      <b/>
      <sz val="16"/>
      <color theme="1"/>
      <name val="Century Gothic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color theme="1"/>
      <name val="Century Gothic"/>
      <family val="2"/>
      <charset val="238"/>
    </font>
    <font>
      <b/>
      <sz val="14"/>
      <color theme="1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sz val="8"/>
      <color theme="1"/>
      <name val="Century Gothic"/>
      <family val="2"/>
      <charset val="238"/>
    </font>
    <font>
      <sz val="9"/>
      <color theme="1"/>
      <name val="Century Gothic"/>
      <family val="2"/>
      <charset val="238"/>
    </font>
    <font>
      <b/>
      <sz val="9"/>
      <color theme="1"/>
      <name val="Century Gothic"/>
      <family val="2"/>
      <charset val="238"/>
    </font>
    <font>
      <sz val="8.5"/>
      <color theme="1"/>
      <name val="Century Gothic"/>
      <family val="2"/>
      <charset val="238"/>
    </font>
    <font>
      <b/>
      <sz val="14"/>
      <color theme="0"/>
      <name val="Century Gothic"/>
      <family val="2"/>
      <charset val="238"/>
    </font>
    <font>
      <b/>
      <sz val="13"/>
      <color theme="1"/>
      <name val="Century Gothic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thin">
        <color theme="8" tint="0.79998168889431442"/>
      </top>
      <bottom style="thin">
        <color theme="8" tint="0.79998168889431442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 style="thin">
        <color theme="8" tint="0.79998168889431442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8" tint="0.79998168889431442"/>
      </bottom>
      <diagonal/>
    </border>
    <border>
      <left/>
      <right/>
      <top/>
      <bottom style="thin">
        <color theme="8" tint="0.79998168889431442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3" xfId="0" applyFont="1" applyBorder="1"/>
    <xf numFmtId="0" fontId="1" fillId="0" borderId="2" xfId="0" applyFont="1" applyBorder="1"/>
    <xf numFmtId="0" fontId="1" fillId="0" borderId="0" xfId="0" applyFont="1"/>
    <xf numFmtId="0" fontId="1" fillId="0" borderId="0" xfId="0" applyFont="1" applyBorder="1"/>
    <xf numFmtId="0" fontId="1" fillId="0" borderId="5" xfId="0" applyFont="1" applyBorder="1"/>
    <xf numFmtId="0" fontId="5" fillId="0" borderId="0" xfId="0" applyFont="1"/>
    <xf numFmtId="0" fontId="4" fillId="0" borderId="0" xfId="0" applyFont="1" applyFill="1" applyBorder="1"/>
    <xf numFmtId="0" fontId="0" fillId="0" borderId="6" xfId="0" applyFont="1" applyFill="1" applyBorder="1"/>
    <xf numFmtId="49" fontId="0" fillId="0" borderId="6" xfId="0" applyNumberFormat="1" applyFont="1" applyFill="1" applyBorder="1"/>
    <xf numFmtId="0" fontId="1" fillId="2" borderId="0" xfId="0" applyFont="1" applyFill="1"/>
    <xf numFmtId="0" fontId="1" fillId="2" borderId="3" xfId="0" applyFont="1" applyFill="1" applyBorder="1"/>
    <xf numFmtId="0" fontId="5" fillId="0" borderId="7" xfId="0" applyFont="1" applyBorder="1"/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1" fillId="0" borderId="4" xfId="0" applyFont="1" applyBorder="1"/>
    <xf numFmtId="0" fontId="5" fillId="0" borderId="8" xfId="0" applyFont="1" applyBorder="1" applyAlignment="1">
      <alignment vertical="center"/>
    </xf>
    <xf numFmtId="0" fontId="1" fillId="0" borderId="8" xfId="0" applyFont="1" applyBorder="1"/>
    <xf numFmtId="0" fontId="0" fillId="0" borderId="8" xfId="0" applyBorder="1"/>
    <xf numFmtId="0" fontId="1" fillId="0" borderId="9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1" fontId="9" fillId="0" borderId="0" xfId="1" applyNumberFormat="1" applyFont="1" applyBorder="1"/>
    <xf numFmtId="44" fontId="9" fillId="0" borderId="0" xfId="2" applyNumberFormat="1" applyFont="1" applyBorder="1" applyAlignment="1">
      <alignment horizontal="right"/>
    </xf>
    <xf numFmtId="9" fontId="9" fillId="0" borderId="0" xfId="0" applyNumberFormat="1" applyFont="1" applyBorder="1"/>
    <xf numFmtId="0" fontId="9" fillId="0" borderId="0" xfId="0" applyFont="1" applyBorder="1"/>
    <xf numFmtId="44" fontId="9" fillId="0" borderId="0" xfId="2" applyFont="1" applyBorder="1"/>
    <xf numFmtId="0" fontId="5" fillId="0" borderId="13" xfId="0" applyFont="1" applyBorder="1"/>
    <xf numFmtId="0" fontId="5" fillId="0" borderId="10" xfId="0" applyFont="1" applyBorder="1"/>
    <xf numFmtId="0" fontId="1" fillId="0" borderId="10" xfId="0" applyFont="1" applyBorder="1"/>
    <xf numFmtId="0" fontId="9" fillId="0" borderId="1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10" xfId="0" applyFont="1" applyBorder="1" applyAlignment="1">
      <alignment horizontal="right" vertical="center"/>
    </xf>
    <xf numFmtId="0" fontId="9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165" fontId="0" fillId="0" borderId="0" xfId="0" applyNumberFormat="1"/>
    <xf numFmtId="9" fontId="0" fillId="0" borderId="0" xfId="0" applyNumberFormat="1"/>
    <xf numFmtId="0" fontId="1" fillId="2" borderId="0" xfId="0" applyFont="1" applyFill="1" applyAlignment="1">
      <alignment horizontal="center" vertical="center"/>
    </xf>
    <xf numFmtId="0" fontId="9" fillId="0" borderId="13" xfId="0" applyFont="1" applyBorder="1" applyAlignment="1">
      <alignment horizontal="right" vertical="center"/>
    </xf>
    <xf numFmtId="49" fontId="9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65" fontId="9" fillId="0" borderId="10" xfId="0" applyNumberFormat="1" applyFont="1" applyBorder="1" applyAlignment="1">
      <alignment vertical="center"/>
    </xf>
    <xf numFmtId="165" fontId="9" fillId="0" borderId="10" xfId="2" applyNumberFormat="1" applyFont="1" applyBorder="1" applyAlignment="1">
      <alignment vertical="center"/>
    </xf>
    <xf numFmtId="165" fontId="9" fillId="0" borderId="13" xfId="2" applyNumberFormat="1" applyFont="1" applyBorder="1" applyAlignment="1">
      <alignment vertical="center"/>
    </xf>
    <xf numFmtId="0" fontId="7" fillId="0" borderId="7" xfId="0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right" vertical="center"/>
    </xf>
    <xf numFmtId="165" fontId="9" fillId="0" borderId="11" xfId="0" applyNumberFormat="1" applyFont="1" applyBorder="1" applyAlignment="1">
      <alignment vertical="center"/>
    </xf>
    <xf numFmtId="165" fontId="13" fillId="2" borderId="0" xfId="0" applyNumberFormat="1" applyFont="1" applyFill="1" applyAlignment="1">
      <alignment horizontal="right" vertical="center"/>
    </xf>
    <xf numFmtId="0" fontId="13" fillId="2" borderId="0" xfId="0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2" fillId="2" borderId="0" xfId="0" applyFont="1" applyFill="1" applyAlignment="1">
      <alignment horizontal="left" vertical="center"/>
    </xf>
    <xf numFmtId="14" fontId="5" fillId="0" borderId="0" xfId="0" applyNumberFormat="1" applyFont="1" applyAlignment="1"/>
    <xf numFmtId="0" fontId="5" fillId="0" borderId="0" xfId="0" applyFont="1" applyAlignment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right" vertical="center"/>
    </xf>
    <xf numFmtId="9" fontId="9" fillId="0" borderId="13" xfId="0" applyNumberFormat="1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164" fontId="9" fillId="0" borderId="13" xfId="1" applyNumberFormat="1" applyFont="1" applyBorder="1" applyAlignment="1">
      <alignment vertical="center"/>
    </xf>
    <xf numFmtId="165" fontId="9" fillId="0" borderId="13" xfId="2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164" fontId="9" fillId="0" borderId="10" xfId="1" applyNumberFormat="1" applyFont="1" applyBorder="1" applyAlignment="1">
      <alignment vertical="center"/>
    </xf>
    <xf numFmtId="165" fontId="9" fillId="0" borderId="10" xfId="2" applyNumberFormat="1" applyFont="1" applyBorder="1" applyAlignment="1">
      <alignment horizontal="right" vertical="center"/>
    </xf>
    <xf numFmtId="9" fontId="9" fillId="0" borderId="10" xfId="0" applyNumberFormat="1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14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9" fillId="0" borderId="10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165" fontId="9" fillId="0" borderId="12" xfId="2" applyNumberFormat="1" applyFont="1" applyBorder="1" applyAlignment="1">
      <alignment vertical="center"/>
    </xf>
    <xf numFmtId="165" fontId="9" fillId="0" borderId="12" xfId="0" applyNumberFormat="1" applyFont="1" applyBorder="1" applyAlignment="1">
      <alignment vertical="center"/>
    </xf>
  </cellXfs>
  <cellStyles count="3">
    <cellStyle name="Čiarka" xfId="1" builtinId="3"/>
    <cellStyle name="Mena" xfId="2" builtinId="4"/>
    <cellStyle name="Normálna" xfId="0" builtinId="0"/>
  </cellStyles>
  <dxfs count="13">
    <dxf>
      <numFmt numFmtId="30" formatCode="@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</dxf>
    <dxf>
      <numFmt numFmtId="165" formatCode="#,##0.00\ &quot;€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5397E8C-6017-4299-B8E3-490AA78F2C28}" name="Polozky" displayName="Polozky" ref="B2:F5" totalsRowShown="0">
  <autoFilter ref="B2:F5" xr:uid="{C5397E8C-6017-4299-B8E3-490AA78F2C28}"/>
  <tableColumns count="5">
    <tableColumn id="1" xr3:uid="{FA6B78C9-27D6-4452-9639-9A280021B39F}" name="ID"/>
    <tableColumn id="2" xr3:uid="{318EB9CF-F5E3-4646-B1E7-22A336FE6EAF}" name="Názov položky"/>
    <tableColumn id="3" xr3:uid="{60E04B0D-FD82-4695-BB1A-4160BA32ED94}" name="MJ"/>
    <tableColumn id="4" xr3:uid="{33DBE47F-CC86-4243-B8D1-D9A56093E31F}" name="Cena bez DPH" dataDxfId="12"/>
    <tableColumn id="5" xr3:uid="{785B4589-62C0-4978-831B-738C18C571D3}" name="DPH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3B81776-1AED-4333-B1AC-6A38C24E6972}" name="Odberatelia" displayName="Odberatelia" ref="B2:J5" totalsRowShown="0" headerRowDxfId="11" dataDxfId="10" tableBorderDxfId="9">
  <autoFilter ref="B2:J5" xr:uid="{C3B81776-1AED-4333-B1AC-6A38C24E6972}"/>
  <tableColumns count="9">
    <tableColumn id="1" xr3:uid="{8A40F5C6-69B6-44CA-AB21-6D6B0EB82FB3}" name="ID" dataDxfId="8"/>
    <tableColumn id="2" xr3:uid="{4F2ED168-CF5C-4ECA-8187-B1329DE50D94}" name="Nazov" dataDxfId="7"/>
    <tableColumn id="3" xr3:uid="{08918FA9-A3A1-43EF-8B7A-5869A4818611}" name="Ulica" dataDxfId="6"/>
    <tableColumn id="4" xr3:uid="{BC755902-48A4-4FC0-9687-D1E19F341C8E}" name="PSC" dataDxfId="5"/>
    <tableColumn id="5" xr3:uid="{E54C6C5B-2D9C-47E9-BD41-FBCD71DA98F0}" name="Mesto" dataDxfId="4"/>
    <tableColumn id="6" xr3:uid="{46F5C6E1-50D8-4568-936C-B7714F2B630F}" name="Stat" dataDxfId="3"/>
    <tableColumn id="7" xr3:uid="{D94C7415-1495-462F-9B2C-A58DA6299138}" name="ICO" dataDxfId="2"/>
    <tableColumn id="8" xr3:uid="{6A7A98A3-3CA5-4541-8634-F0916B8EA8DC}" name="DIC" dataDxfId="1"/>
    <tableColumn id="9" xr3:uid="{19A607FB-B33E-41C6-AB94-39ACCEA5F1E2}" name="IC DPH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E29F4-4C7C-4122-B9F7-AACD205C50ED}">
  <dimension ref="A1:X53"/>
  <sheetViews>
    <sheetView tabSelected="1" topLeftCell="A4" zoomScale="160" zoomScaleNormal="160" workbookViewId="0">
      <selection activeCell="D10" sqref="D10:K10"/>
    </sheetView>
  </sheetViews>
  <sheetFormatPr defaultColWidth="8.7109375" defaultRowHeight="16.5" x14ac:dyDescent="0.3"/>
  <cols>
    <col min="1" max="1" width="2.7109375" style="1" customWidth="1"/>
    <col min="2" max="5" width="3.5703125" style="1" customWidth="1"/>
    <col min="6" max="6" width="4.140625" style="1" customWidth="1"/>
    <col min="7" max="10" width="3.5703125" style="1" customWidth="1"/>
    <col min="11" max="11" width="5.140625" style="1" customWidth="1"/>
    <col min="12" max="12" width="3.5703125" style="1" customWidth="1"/>
    <col min="13" max="13" width="3.140625" style="1" customWidth="1"/>
    <col min="14" max="14" width="4.7109375" style="1" customWidth="1"/>
    <col min="15" max="19" width="3.5703125" style="1" customWidth="1"/>
    <col min="20" max="20" width="3.85546875" style="1" customWidth="1"/>
    <col min="21" max="23" width="3.5703125" style="1" customWidth="1"/>
    <col min="24" max="24" width="2.85546875" style="1" customWidth="1"/>
    <col min="25" max="28" width="3.5703125" style="1" customWidth="1"/>
    <col min="29" max="16384" width="8.7109375" style="1"/>
  </cols>
  <sheetData>
    <row r="1" spans="1:24" ht="16.5" customHeight="1" x14ac:dyDescent="0.3">
      <c r="B1" s="69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13.5" customHeight="1" x14ac:dyDescent="0.3">
      <c r="B2" s="69"/>
      <c r="C2" s="69"/>
      <c r="D2" s="69"/>
      <c r="E2" s="69"/>
      <c r="F2" s="69"/>
      <c r="G2" s="69"/>
      <c r="H2" s="69"/>
      <c r="I2" s="69"/>
      <c r="J2" s="69"/>
      <c r="K2" s="69"/>
      <c r="L2" s="2"/>
      <c r="M2" s="12"/>
      <c r="N2" s="62" t="s">
        <v>24</v>
      </c>
      <c r="O2" s="62"/>
      <c r="P2" s="62"/>
      <c r="Q2" s="62"/>
      <c r="R2" s="62"/>
      <c r="S2" s="62">
        <v>202203001</v>
      </c>
      <c r="T2" s="62"/>
      <c r="U2" s="62"/>
      <c r="V2" s="62"/>
      <c r="W2" s="62"/>
      <c r="X2" s="12"/>
    </row>
    <row r="3" spans="1:24" ht="13.5" customHeight="1" x14ac:dyDescent="0.3">
      <c r="B3" s="69"/>
      <c r="C3" s="69"/>
      <c r="D3" s="69"/>
      <c r="E3" s="69"/>
      <c r="F3" s="69"/>
      <c r="G3" s="69"/>
      <c r="H3" s="69"/>
      <c r="I3" s="69"/>
      <c r="J3" s="69"/>
      <c r="K3" s="69"/>
      <c r="L3" s="2"/>
      <c r="M3" s="12"/>
      <c r="N3" s="62"/>
      <c r="O3" s="62"/>
      <c r="P3" s="62"/>
      <c r="Q3" s="62"/>
      <c r="R3" s="62"/>
      <c r="S3" s="62"/>
      <c r="T3" s="62"/>
      <c r="U3" s="62"/>
      <c r="V3" s="62"/>
      <c r="W3" s="62"/>
      <c r="X3" s="12"/>
    </row>
    <row r="4" spans="1:24" ht="16.5" customHeight="1" x14ac:dyDescent="0.3">
      <c r="A4" s="3"/>
      <c r="B4" s="70"/>
      <c r="C4" s="70"/>
      <c r="D4" s="70"/>
      <c r="E4" s="70"/>
      <c r="F4" s="70"/>
      <c r="G4" s="70"/>
      <c r="H4" s="70"/>
      <c r="I4" s="70"/>
      <c r="J4" s="70"/>
      <c r="K4" s="70"/>
      <c r="L4" s="4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</row>
    <row r="5" spans="1:24" x14ac:dyDescent="0.3">
      <c r="L5" s="2"/>
    </row>
    <row r="6" spans="1:24" ht="22.5" customHeight="1" x14ac:dyDescent="0.3">
      <c r="B6" s="67" t="s">
        <v>1</v>
      </c>
      <c r="C6" s="67"/>
      <c r="D6" s="67"/>
      <c r="E6" s="67"/>
      <c r="F6" s="67"/>
      <c r="L6" s="2"/>
      <c r="N6" s="65" t="s">
        <v>2</v>
      </c>
      <c r="O6" s="65"/>
      <c r="P6" s="65"/>
      <c r="Q6" s="65"/>
      <c r="R6" s="65"/>
      <c r="S6" s="68">
        <v>1</v>
      </c>
      <c r="T6" s="68"/>
      <c r="U6" s="68"/>
    </row>
    <row r="7" spans="1:24" ht="5.45" customHeight="1" x14ac:dyDescent="0.3">
      <c r="L7" s="2"/>
    </row>
    <row r="8" spans="1:24" ht="18" customHeight="1" x14ac:dyDescent="0.3">
      <c r="B8" s="59" t="s">
        <v>3</v>
      </c>
      <c r="C8" s="59"/>
      <c r="D8" s="59"/>
      <c r="E8" s="59"/>
      <c r="F8" s="59"/>
      <c r="G8" s="59"/>
      <c r="H8" s="59"/>
      <c r="I8" s="59"/>
      <c r="J8" s="59"/>
      <c r="K8" s="59"/>
      <c r="L8" s="2"/>
      <c r="N8" s="59" t="str">
        <f>VLOOKUP(S6,Odberatelia[#All],2,0)</f>
        <v>Vymyslená firma, s.r.o.</v>
      </c>
      <c r="O8" s="59"/>
      <c r="P8" s="59"/>
      <c r="Q8" s="59"/>
      <c r="R8" s="59"/>
      <c r="S8" s="59"/>
      <c r="T8" s="59"/>
      <c r="U8" s="59"/>
      <c r="V8" s="59"/>
      <c r="W8" s="59"/>
    </row>
    <row r="9" spans="1:24" ht="18" customHeight="1" x14ac:dyDescent="0.3">
      <c r="B9" s="59" t="s">
        <v>4</v>
      </c>
      <c r="C9" s="59"/>
      <c r="D9" s="59"/>
      <c r="E9" s="59"/>
      <c r="F9" s="59"/>
      <c r="G9" s="59"/>
      <c r="H9" s="59"/>
      <c r="I9" s="59"/>
      <c r="J9" s="59"/>
      <c r="K9" s="59"/>
      <c r="L9" s="2"/>
      <c r="N9" s="59" t="str">
        <f>VLOOKUP(S6,Odberatelia[#All],3,0)</f>
        <v>U vymyslených 30/7856</v>
      </c>
      <c r="O9" s="59"/>
      <c r="P9" s="59"/>
      <c r="Q9" s="59"/>
      <c r="R9" s="59"/>
      <c r="S9" s="59"/>
      <c r="T9" s="59"/>
      <c r="U9" s="59"/>
      <c r="V9" s="59"/>
      <c r="W9" s="59"/>
    </row>
    <row r="10" spans="1:24" ht="18" customHeight="1" x14ac:dyDescent="0.3">
      <c r="B10" s="60">
        <v>85105</v>
      </c>
      <c r="C10" s="60"/>
      <c r="D10" s="58" t="s">
        <v>5</v>
      </c>
      <c r="E10" s="58"/>
      <c r="F10" s="58"/>
      <c r="G10" s="58"/>
      <c r="H10" s="58"/>
      <c r="I10" s="58"/>
      <c r="J10" s="58"/>
      <c r="K10" s="58"/>
      <c r="L10" s="2"/>
      <c r="N10" s="61" t="str">
        <f>VLOOKUP(S6,Odberatelia[#All],4,0)</f>
        <v>85105</v>
      </c>
      <c r="O10" s="61"/>
      <c r="P10" s="58" t="str">
        <f>VLOOKUP(S6,Odberatelia[#All],5,0)</f>
        <v>Bratislava</v>
      </c>
      <c r="Q10" s="58"/>
      <c r="R10" s="58"/>
      <c r="S10" s="58"/>
      <c r="T10" s="58"/>
      <c r="U10" s="58"/>
      <c r="V10" s="58"/>
      <c r="W10" s="58"/>
    </row>
    <row r="11" spans="1:24" ht="18" customHeight="1" x14ac:dyDescent="0.3">
      <c r="B11" s="58" t="s">
        <v>6</v>
      </c>
      <c r="C11" s="58"/>
      <c r="D11" s="58"/>
      <c r="E11" s="58"/>
      <c r="F11" s="58"/>
      <c r="G11" s="58"/>
      <c r="H11" s="58"/>
      <c r="I11" s="58"/>
      <c r="J11" s="58"/>
      <c r="K11" s="58"/>
      <c r="L11" s="2"/>
      <c r="N11" s="58" t="str">
        <f>VLOOKUP(S6,Odberatelia[#All],6,0)</f>
        <v>Slovensko</v>
      </c>
      <c r="O11" s="58"/>
      <c r="P11" s="58"/>
      <c r="Q11" s="58"/>
      <c r="R11" s="58"/>
      <c r="S11" s="58"/>
      <c r="T11" s="58"/>
      <c r="U11" s="58"/>
      <c r="V11" s="58"/>
      <c r="W11" s="58"/>
    </row>
    <row r="12" spans="1:24" ht="13.5" customHeight="1" x14ac:dyDescent="0.3">
      <c r="L12" s="2"/>
    </row>
    <row r="13" spans="1:24" ht="15" customHeight="1" x14ac:dyDescent="0.3">
      <c r="B13" s="46" t="s">
        <v>48</v>
      </c>
      <c r="C13" s="46"/>
      <c r="D13" s="44">
        <v>12345678</v>
      </c>
      <c r="E13" s="44"/>
      <c r="F13" s="44"/>
      <c r="G13" s="44"/>
      <c r="H13" s="44"/>
      <c r="I13" s="44"/>
      <c r="J13" s="44"/>
      <c r="K13" s="44"/>
      <c r="L13" s="2"/>
      <c r="N13" s="46" t="s">
        <v>48</v>
      </c>
      <c r="O13" s="46"/>
      <c r="P13" s="45">
        <f>VLOOKUP(S6,Odberatelia[#All],7,0)</f>
        <v>12345678</v>
      </c>
      <c r="Q13" s="45"/>
      <c r="R13" s="45"/>
      <c r="S13" s="45"/>
      <c r="T13" s="45"/>
      <c r="U13" s="45"/>
      <c r="V13" s="45"/>
      <c r="W13" s="45"/>
    </row>
    <row r="14" spans="1:24" ht="15" customHeight="1" x14ac:dyDescent="0.3">
      <c r="B14" s="36" t="s">
        <v>49</v>
      </c>
      <c r="C14" s="36"/>
      <c r="D14" s="44">
        <v>1987654321</v>
      </c>
      <c r="E14" s="44"/>
      <c r="F14" s="44"/>
      <c r="G14" s="44"/>
      <c r="H14" s="44"/>
      <c r="I14" s="44"/>
      <c r="J14" s="44"/>
      <c r="K14" s="44"/>
      <c r="L14" s="2"/>
      <c r="N14" s="36" t="s">
        <v>49</v>
      </c>
      <c r="O14" s="36"/>
      <c r="P14" s="45">
        <f>VLOOKUP(S6,Odberatelia[#All],8,0)</f>
        <v>1987654321</v>
      </c>
      <c r="Q14" s="45"/>
      <c r="R14" s="45"/>
      <c r="S14" s="45"/>
      <c r="T14" s="45"/>
      <c r="U14" s="45"/>
      <c r="V14" s="45"/>
      <c r="W14" s="45"/>
    </row>
    <row r="15" spans="1:24" s="5" customFormat="1" ht="15" customHeight="1" x14ac:dyDescent="0.3">
      <c r="B15" s="36" t="s">
        <v>50</v>
      </c>
      <c r="C15" s="36"/>
      <c r="D15" s="44" t="s">
        <v>7</v>
      </c>
      <c r="E15" s="44"/>
      <c r="F15" s="44"/>
      <c r="G15" s="44"/>
      <c r="H15" s="44"/>
      <c r="I15" s="44"/>
      <c r="J15" s="44"/>
      <c r="K15" s="44"/>
      <c r="L15" s="2"/>
      <c r="N15" s="36" t="s">
        <v>50</v>
      </c>
      <c r="O15" s="36"/>
      <c r="P15" s="45" t="str">
        <f>VLOOKUP(S6,Odberatelia[#All],9,0)</f>
        <v>SK1987654321</v>
      </c>
      <c r="Q15" s="45"/>
      <c r="R15" s="45"/>
      <c r="S15" s="45"/>
      <c r="T15" s="45"/>
      <c r="U15" s="45"/>
      <c r="V15" s="45"/>
      <c r="W15" s="45"/>
    </row>
    <row r="16" spans="1:24" s="5" customFormat="1" ht="3.95" customHeight="1" x14ac:dyDescent="0.3">
      <c r="B16" s="36"/>
      <c r="C16" s="36"/>
      <c r="D16" s="39"/>
      <c r="E16" s="39"/>
      <c r="F16" s="39"/>
      <c r="G16" s="39"/>
      <c r="H16" s="39"/>
      <c r="I16" s="39"/>
      <c r="J16" s="39"/>
      <c r="K16" s="39"/>
      <c r="L16" s="2"/>
      <c r="N16" s="36"/>
      <c r="O16" s="36"/>
      <c r="P16" s="38"/>
      <c r="Q16" s="38"/>
      <c r="R16" s="38"/>
      <c r="S16" s="38"/>
      <c r="T16" s="38"/>
      <c r="U16" s="38"/>
      <c r="V16" s="38"/>
      <c r="W16" s="38"/>
    </row>
    <row r="17" spans="1:24" s="5" customFormat="1" ht="15" customHeight="1" x14ac:dyDescent="0.3">
      <c r="B17" s="46" t="s">
        <v>57</v>
      </c>
      <c r="C17" s="46"/>
      <c r="D17" s="46"/>
      <c r="E17" s="46"/>
      <c r="F17" s="46"/>
      <c r="G17" s="46"/>
      <c r="H17" s="46"/>
      <c r="I17" s="46"/>
      <c r="J17" s="46"/>
      <c r="K17" s="46"/>
      <c r="L17" s="2"/>
      <c r="N17" s="36"/>
      <c r="O17" s="36"/>
      <c r="P17" s="38"/>
      <c r="Q17" s="38"/>
      <c r="R17" s="38"/>
      <c r="S17" s="38"/>
      <c r="T17" s="38"/>
      <c r="U17" s="38"/>
      <c r="V17" s="38"/>
      <c r="W17" s="38"/>
    </row>
    <row r="18" spans="1:24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2"/>
      <c r="M18" s="6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x14ac:dyDescent="0.3">
      <c r="L19" s="18"/>
      <c r="M19" s="18"/>
      <c r="O19" s="7"/>
    </row>
    <row r="20" spans="1:24" x14ac:dyDescent="0.3">
      <c r="B20" s="66" t="s">
        <v>18</v>
      </c>
      <c r="C20" s="66"/>
      <c r="D20" s="66"/>
      <c r="E20" s="66"/>
      <c r="F20" s="66"/>
      <c r="G20" s="47" t="s">
        <v>33</v>
      </c>
      <c r="H20" s="47"/>
      <c r="I20" s="47"/>
      <c r="J20" s="47"/>
      <c r="K20" s="47"/>
      <c r="L20" s="47"/>
      <c r="M20" s="47"/>
      <c r="N20" s="48"/>
      <c r="O20" s="19"/>
      <c r="P20" s="66" t="s">
        <v>21</v>
      </c>
      <c r="Q20" s="66"/>
      <c r="R20" s="66"/>
      <c r="S20" s="66"/>
      <c r="T20" s="66"/>
      <c r="U20" s="63">
        <v>44780</v>
      </c>
      <c r="V20" s="64"/>
      <c r="W20" s="64"/>
    </row>
    <row r="21" spans="1:24" x14ac:dyDescent="0.3">
      <c r="B21" s="66" t="s">
        <v>19</v>
      </c>
      <c r="C21" s="66"/>
      <c r="D21" s="66"/>
      <c r="E21" s="66"/>
      <c r="F21" s="66"/>
      <c r="G21" s="47" t="s">
        <v>47</v>
      </c>
      <c r="H21" s="47"/>
      <c r="I21" s="47"/>
      <c r="J21" s="47"/>
      <c r="K21" s="47"/>
      <c r="L21" s="47"/>
      <c r="M21" s="47"/>
      <c r="N21" s="48"/>
      <c r="O21" s="20"/>
      <c r="P21" s="66" t="s">
        <v>22</v>
      </c>
      <c r="Q21" s="66"/>
      <c r="R21" s="66"/>
      <c r="S21" s="66"/>
      <c r="T21" s="66"/>
      <c r="U21" s="63">
        <v>44751</v>
      </c>
      <c r="V21" s="64"/>
      <c r="W21" s="64"/>
    </row>
    <row r="22" spans="1:24" x14ac:dyDescent="0.3">
      <c r="B22" s="66" t="s">
        <v>58</v>
      </c>
      <c r="C22" s="66"/>
      <c r="D22" s="66"/>
      <c r="E22" s="66"/>
      <c r="F22" s="66"/>
      <c r="G22" s="47">
        <f>S2</f>
        <v>202203001</v>
      </c>
      <c r="H22" s="47"/>
      <c r="I22" s="47"/>
      <c r="J22" s="47"/>
      <c r="K22" s="47"/>
      <c r="L22" s="47"/>
      <c r="M22" s="47"/>
      <c r="N22" s="48"/>
      <c r="O22" s="19"/>
      <c r="P22" s="66" t="s">
        <v>23</v>
      </c>
      <c r="Q22" s="66"/>
      <c r="R22" s="66"/>
      <c r="S22" s="66"/>
      <c r="T22" s="66"/>
      <c r="U22" s="63">
        <f>U20+14</f>
        <v>44794</v>
      </c>
      <c r="V22" s="64"/>
      <c r="W22" s="64"/>
    </row>
    <row r="23" spans="1:24" x14ac:dyDescent="0.3">
      <c r="B23" s="66" t="s">
        <v>20</v>
      </c>
      <c r="C23" s="66"/>
      <c r="D23" s="66"/>
      <c r="E23" s="66"/>
      <c r="F23" s="66"/>
      <c r="G23" s="72" t="s">
        <v>34</v>
      </c>
      <c r="H23" s="72"/>
      <c r="I23" s="72"/>
      <c r="J23" s="72"/>
      <c r="K23" s="72"/>
      <c r="L23" s="72"/>
      <c r="M23" s="72"/>
      <c r="N23" s="73"/>
      <c r="O23" s="21"/>
      <c r="P23" s="66" t="s">
        <v>45</v>
      </c>
      <c r="Q23" s="66"/>
      <c r="R23" s="66"/>
      <c r="S23" s="66"/>
      <c r="T23" s="66"/>
      <c r="U23" s="87" t="s">
        <v>46</v>
      </c>
      <c r="V23" s="88"/>
      <c r="W23" s="88"/>
    </row>
    <row r="24" spans="1:24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22"/>
      <c r="P24" s="3"/>
      <c r="Q24" s="3"/>
      <c r="R24" s="3"/>
      <c r="S24" s="3"/>
      <c r="T24" s="3"/>
      <c r="U24" s="3"/>
      <c r="V24" s="3"/>
      <c r="W24" s="3"/>
      <c r="X24" s="3"/>
    </row>
    <row r="26" spans="1:24" s="8" customFormat="1" ht="34.5" customHeight="1" x14ac:dyDescent="0.25">
      <c r="A26" s="14"/>
      <c r="B26" s="15" t="s">
        <v>8</v>
      </c>
      <c r="C26" s="79" t="s">
        <v>25</v>
      </c>
      <c r="D26" s="79"/>
      <c r="E26" s="79"/>
      <c r="F26" s="79"/>
      <c r="G26" s="79"/>
      <c r="H26" s="79"/>
      <c r="I26" s="79"/>
      <c r="J26" s="79"/>
      <c r="K26" s="79"/>
      <c r="L26" s="74" t="s">
        <v>26</v>
      </c>
      <c r="M26" s="74"/>
      <c r="N26" s="16" t="s">
        <v>27</v>
      </c>
      <c r="O26" s="52" t="s">
        <v>30</v>
      </c>
      <c r="P26" s="52"/>
      <c r="Q26" s="52"/>
      <c r="R26" s="52"/>
      <c r="S26" s="74" t="s">
        <v>29</v>
      </c>
      <c r="T26" s="74"/>
      <c r="U26" s="52" t="s">
        <v>31</v>
      </c>
      <c r="V26" s="52"/>
      <c r="W26" s="52"/>
      <c r="X26" s="52"/>
    </row>
    <row r="27" spans="1:24" s="8" customFormat="1" ht="15" customHeight="1" x14ac:dyDescent="0.25">
      <c r="A27" s="30"/>
      <c r="B27" s="33">
        <v>1</v>
      </c>
      <c r="C27" s="71" t="str">
        <f>IF(B27=0,"",IFERROR(VLOOKUP(B27,Polozky[#All],2,0),"Nie je v databáze"))</f>
        <v>Excel kurz: začiatočník</v>
      </c>
      <c r="D27" s="71"/>
      <c r="E27" s="71"/>
      <c r="F27" s="71"/>
      <c r="G27" s="71"/>
      <c r="H27" s="71"/>
      <c r="I27" s="71"/>
      <c r="J27" s="71"/>
      <c r="K27" s="71"/>
      <c r="L27" s="77">
        <v>5</v>
      </c>
      <c r="M27" s="77"/>
      <c r="N27" s="43" t="str">
        <f>IF(B27=0,"",IFERROR(VLOOKUP(B27,Polozky[#All],3,0),""))</f>
        <v>os.</v>
      </c>
      <c r="O27" s="78">
        <f>IF(B27=0,"",IFERROR(VLOOKUP(B27,Polozky[#All],4,0),""))</f>
        <v>95</v>
      </c>
      <c r="P27" s="78"/>
      <c r="Q27" s="78"/>
      <c r="R27" s="78"/>
      <c r="S27" s="75">
        <f>IF(B27=0,"",IFERROR(VLOOKUP(B27,Polozky[#All],5,0),""))</f>
        <v>0.2</v>
      </c>
      <c r="T27" s="76"/>
      <c r="U27" s="51">
        <f t="shared" ref="U27:U36" si="0">IFERROR(L27*O27+(L27*O27*S27),"")</f>
        <v>570</v>
      </c>
      <c r="V27" s="51"/>
      <c r="W27" s="51"/>
      <c r="X27" s="51"/>
    </row>
    <row r="28" spans="1:24" s="8" customFormat="1" ht="14.25" x14ac:dyDescent="0.25">
      <c r="A28" s="31"/>
      <c r="B28" s="34">
        <v>2</v>
      </c>
      <c r="C28" s="80" t="str">
        <f>IF(B28=0,"",IFERROR(VLOOKUP(B28,Polozky[#All],2,0),"Nie je v databáze"))</f>
        <v>Individuálne školenie</v>
      </c>
      <c r="D28" s="80"/>
      <c r="E28" s="80"/>
      <c r="F28" s="80"/>
      <c r="G28" s="80"/>
      <c r="H28" s="80"/>
      <c r="I28" s="80"/>
      <c r="J28" s="80"/>
      <c r="K28" s="80"/>
      <c r="L28" s="81">
        <v>10</v>
      </c>
      <c r="M28" s="81"/>
      <c r="N28" s="37" t="str">
        <f>IF(B28=0,"",IFERROR(VLOOKUP(B28,Polozky[#All],3,0),""))</f>
        <v>hod.</v>
      </c>
      <c r="O28" s="82">
        <f>IF(B28=0,"",IFERROR(VLOOKUP(B28,Polozky[#All],4,0),""))</f>
        <v>35</v>
      </c>
      <c r="P28" s="82"/>
      <c r="Q28" s="82"/>
      <c r="R28" s="82"/>
      <c r="S28" s="83">
        <f>IF(B28=0,"",IFERROR(VLOOKUP(B28,Polozky[#All],5,0),""))</f>
        <v>0.1</v>
      </c>
      <c r="T28" s="83"/>
      <c r="U28" s="50">
        <f t="shared" si="0"/>
        <v>385</v>
      </c>
      <c r="V28" s="50"/>
      <c r="W28" s="50"/>
      <c r="X28" s="50"/>
    </row>
    <row r="29" spans="1:24" s="8" customFormat="1" ht="14.25" x14ac:dyDescent="0.25">
      <c r="A29" s="31"/>
      <c r="B29" s="34">
        <v>3</v>
      </c>
      <c r="C29" s="80" t="str">
        <f>IF(B29=0,"",IFERROR(VLOOKUP(B29,Polozky[#All],2,0),"Nie je v databáze"))</f>
        <v>SEO: optimalizácia webstránky</v>
      </c>
      <c r="D29" s="80"/>
      <c r="E29" s="80"/>
      <c r="F29" s="80"/>
      <c r="G29" s="80"/>
      <c r="H29" s="80"/>
      <c r="I29" s="80"/>
      <c r="J29" s="80"/>
      <c r="K29" s="80"/>
      <c r="L29" s="81">
        <v>15</v>
      </c>
      <c r="M29" s="81"/>
      <c r="N29" s="37" t="str">
        <f>IF(B29=0,"",IFERROR(VLOOKUP(B29,Polozky[#All],3,0),""))</f>
        <v>ks</v>
      </c>
      <c r="O29" s="82">
        <f>IF(B29=0,"",IFERROR(VLOOKUP(B29,Polozky[#All],4,0),""))</f>
        <v>350</v>
      </c>
      <c r="P29" s="82"/>
      <c r="Q29" s="82"/>
      <c r="R29" s="82"/>
      <c r="S29" s="83">
        <f>IF(B29=0,"",IFERROR(VLOOKUP(B29,Polozky[#All],5,0),""))</f>
        <v>0</v>
      </c>
      <c r="T29" s="83"/>
      <c r="U29" s="50">
        <f t="shared" si="0"/>
        <v>5250</v>
      </c>
      <c r="V29" s="50"/>
      <c r="W29" s="50"/>
      <c r="X29" s="50"/>
    </row>
    <row r="30" spans="1:24" s="8" customFormat="1" ht="14.25" x14ac:dyDescent="0.25">
      <c r="A30" s="31"/>
      <c r="B30" s="34">
        <v>4</v>
      </c>
      <c r="C30" s="80" t="str">
        <f>IF(B30=0,"",IFERROR(VLOOKUP(B30,Polozky[#All],2,0),"Nie je v databáze"))</f>
        <v>Nie je v databáze</v>
      </c>
      <c r="D30" s="80"/>
      <c r="E30" s="80"/>
      <c r="F30" s="80"/>
      <c r="G30" s="80"/>
      <c r="H30" s="80"/>
      <c r="I30" s="80"/>
      <c r="J30" s="80"/>
      <c r="K30" s="80"/>
      <c r="L30" s="81"/>
      <c r="M30" s="81"/>
      <c r="N30" s="34" t="str">
        <f>IF(B30=0,"",IFERROR(VLOOKUP(B30,Polozky[#All],3,0),""))</f>
        <v/>
      </c>
      <c r="O30" s="82" t="str">
        <f>IF(B30=0,"",IFERROR(VLOOKUP(B30,Polozky[#All],4,0),""))</f>
        <v/>
      </c>
      <c r="P30" s="82"/>
      <c r="Q30" s="82"/>
      <c r="R30" s="82"/>
      <c r="S30" s="83" t="str">
        <f>IF(B30=0,"",IFERROR(VLOOKUP(B30,Polozky[#All],5,0),""))</f>
        <v/>
      </c>
      <c r="T30" s="83"/>
      <c r="U30" s="50" t="str">
        <f t="shared" si="0"/>
        <v/>
      </c>
      <c r="V30" s="50"/>
      <c r="W30" s="50"/>
      <c r="X30" s="50"/>
    </row>
    <row r="31" spans="1:24" s="8" customFormat="1" ht="14.25" x14ac:dyDescent="0.25">
      <c r="A31" s="31"/>
      <c r="B31" s="34"/>
      <c r="C31" s="80" t="str">
        <f>IF(B31=0,"",IFERROR(VLOOKUP(B31,Polozky[#All],2,0),"Nie je v databáze"))</f>
        <v/>
      </c>
      <c r="D31" s="80"/>
      <c r="E31" s="80"/>
      <c r="F31" s="80"/>
      <c r="G31" s="80"/>
      <c r="H31" s="80"/>
      <c r="I31" s="80"/>
      <c r="J31" s="80"/>
      <c r="K31" s="80"/>
      <c r="L31" s="81"/>
      <c r="M31" s="81"/>
      <c r="N31" s="34" t="str">
        <f>IF(B31=0,"",IFERROR(VLOOKUP(B31,Polozky[#All],3,0),""))</f>
        <v/>
      </c>
      <c r="O31" s="82" t="str">
        <f>IF(B31=0,"",IFERROR(VLOOKUP(B31,Polozky[#All],4,0),""))</f>
        <v/>
      </c>
      <c r="P31" s="82"/>
      <c r="Q31" s="82"/>
      <c r="R31" s="82"/>
      <c r="S31" s="83" t="str">
        <f>IF(B31=0,"",IFERROR(VLOOKUP(B31,Polozky[#All],5,0),""))</f>
        <v/>
      </c>
      <c r="T31" s="83"/>
      <c r="U31" s="50" t="str">
        <f t="shared" si="0"/>
        <v/>
      </c>
      <c r="V31" s="50"/>
      <c r="W31" s="50"/>
      <c r="X31" s="50"/>
    </row>
    <row r="32" spans="1:24" s="8" customFormat="1" ht="14.25" x14ac:dyDescent="0.25">
      <c r="A32" s="31"/>
      <c r="B32" s="34"/>
      <c r="C32" s="80" t="str">
        <f>IF(B32=0,"",IFERROR(VLOOKUP(B32,Polozky[#All],2,0),"Nie je v databáze"))</f>
        <v/>
      </c>
      <c r="D32" s="80"/>
      <c r="E32" s="80"/>
      <c r="F32" s="80"/>
      <c r="G32" s="80"/>
      <c r="H32" s="80"/>
      <c r="I32" s="80"/>
      <c r="J32" s="80"/>
      <c r="K32" s="80"/>
      <c r="L32" s="81"/>
      <c r="M32" s="81"/>
      <c r="N32" s="34" t="str">
        <f>IF(B32=0,"",IFERROR(VLOOKUP(B32,Polozky[#All],3,0),""))</f>
        <v/>
      </c>
      <c r="O32" s="82" t="str">
        <f>IF(B32=0,"",IFERROR(VLOOKUP(B32,Polozky[#All],4,0),""))</f>
        <v/>
      </c>
      <c r="P32" s="82"/>
      <c r="Q32" s="82"/>
      <c r="R32" s="82"/>
      <c r="S32" s="83" t="str">
        <f>IF(B32=0,"",IFERROR(VLOOKUP(B32,Polozky[#All],5,0),""))</f>
        <v/>
      </c>
      <c r="T32" s="83"/>
      <c r="U32" s="50" t="str">
        <f t="shared" si="0"/>
        <v/>
      </c>
      <c r="V32" s="50"/>
      <c r="W32" s="50"/>
      <c r="X32" s="50"/>
    </row>
    <row r="33" spans="1:24" x14ac:dyDescent="0.3">
      <c r="A33" s="32"/>
      <c r="B33" s="34"/>
      <c r="C33" s="80" t="str">
        <f>IF(B33=0,"",IFERROR(VLOOKUP(B33,Polozky[#All],2,0),"Nie je v databáze"))</f>
        <v/>
      </c>
      <c r="D33" s="80"/>
      <c r="E33" s="80"/>
      <c r="F33" s="80"/>
      <c r="G33" s="80"/>
      <c r="H33" s="80"/>
      <c r="I33" s="80"/>
      <c r="J33" s="80"/>
      <c r="K33" s="80"/>
      <c r="L33" s="81"/>
      <c r="M33" s="81"/>
      <c r="N33" s="34" t="str">
        <f>IF(B33=0,"",IFERROR(VLOOKUP(B33,Polozky[#All],3,0),""))</f>
        <v/>
      </c>
      <c r="O33" s="82" t="str">
        <f>IF(B33=0,"",IFERROR(VLOOKUP(B33,Polozky[#All],4,0),""))</f>
        <v/>
      </c>
      <c r="P33" s="82"/>
      <c r="Q33" s="82"/>
      <c r="R33" s="82"/>
      <c r="S33" s="83" t="str">
        <f>IF(B33=0,"",IFERROR(VLOOKUP(B33,Polozky[#All],5,0),""))</f>
        <v/>
      </c>
      <c r="T33" s="83"/>
      <c r="U33" s="50" t="str">
        <f t="shared" si="0"/>
        <v/>
      </c>
      <c r="V33" s="50"/>
      <c r="W33" s="50"/>
      <c r="X33" s="50"/>
    </row>
    <row r="34" spans="1:24" x14ac:dyDescent="0.3">
      <c r="A34" s="32"/>
      <c r="B34" s="34"/>
      <c r="C34" s="80" t="str">
        <f>IF(B34=0,"",IFERROR(VLOOKUP(B34,Polozky[#All],2,0),"Nie je v databáze"))</f>
        <v/>
      </c>
      <c r="D34" s="80"/>
      <c r="E34" s="80"/>
      <c r="F34" s="80"/>
      <c r="G34" s="80"/>
      <c r="H34" s="80"/>
      <c r="I34" s="80"/>
      <c r="J34" s="80"/>
      <c r="K34" s="80"/>
      <c r="L34" s="81"/>
      <c r="M34" s="81"/>
      <c r="N34" s="34" t="str">
        <f>IF(B34=0,"",IFERROR(VLOOKUP(B34,Polozky[#All],3,0),""))</f>
        <v/>
      </c>
      <c r="O34" s="82" t="str">
        <f>IF(B34=0,"",IFERROR(VLOOKUP(B34,Polozky[#All],4,0),""))</f>
        <v/>
      </c>
      <c r="P34" s="82"/>
      <c r="Q34" s="82"/>
      <c r="R34" s="82"/>
      <c r="S34" s="83" t="str">
        <f>IF(B34=0,"",IFERROR(VLOOKUP(B34,Polozky[#All],5,0),""))</f>
        <v/>
      </c>
      <c r="T34" s="83"/>
      <c r="U34" s="50" t="str">
        <f t="shared" si="0"/>
        <v/>
      </c>
      <c r="V34" s="50"/>
      <c r="W34" s="50"/>
      <c r="X34" s="50"/>
    </row>
    <row r="35" spans="1:24" x14ac:dyDescent="0.3">
      <c r="A35" s="32"/>
      <c r="B35" s="34"/>
      <c r="C35" s="80" t="str">
        <f>IF(B35=0,"",IFERROR(VLOOKUP(B35,Polozky[#All],2,0),"Nie je v databáze"))</f>
        <v/>
      </c>
      <c r="D35" s="80"/>
      <c r="E35" s="80"/>
      <c r="F35" s="80"/>
      <c r="G35" s="80"/>
      <c r="H35" s="80"/>
      <c r="I35" s="80"/>
      <c r="J35" s="80"/>
      <c r="K35" s="80"/>
      <c r="L35" s="81"/>
      <c r="M35" s="81"/>
      <c r="N35" s="34" t="str">
        <f>IF(B35=0,"",IFERROR(VLOOKUP(B35,Polozky[#All],3,0),""))</f>
        <v/>
      </c>
      <c r="O35" s="82" t="str">
        <f>IF(B35=0,"",IFERROR(VLOOKUP(B35,Polozky[#All],4,0),""))</f>
        <v/>
      </c>
      <c r="P35" s="82"/>
      <c r="Q35" s="82"/>
      <c r="R35" s="82"/>
      <c r="S35" s="83" t="str">
        <f>IF(B35=0,"",IFERROR(VLOOKUP(B35,Polozky[#All],5,0),""))</f>
        <v/>
      </c>
      <c r="T35" s="83"/>
      <c r="U35" s="50" t="str">
        <f t="shared" si="0"/>
        <v/>
      </c>
      <c r="V35" s="50"/>
      <c r="W35" s="50"/>
      <c r="X35" s="50"/>
    </row>
    <row r="36" spans="1:24" x14ac:dyDescent="0.3">
      <c r="A36" s="32"/>
      <c r="B36" s="34"/>
      <c r="C36" s="80" t="str">
        <f>IF(B36=0,"",IFERROR(VLOOKUP(B36,Polozky[#All],2,0),"Nie je v databáze"))</f>
        <v/>
      </c>
      <c r="D36" s="80"/>
      <c r="E36" s="80"/>
      <c r="F36" s="80"/>
      <c r="G36" s="80"/>
      <c r="H36" s="80"/>
      <c r="I36" s="80"/>
      <c r="J36" s="80"/>
      <c r="K36" s="80"/>
      <c r="L36" s="81"/>
      <c r="M36" s="81"/>
      <c r="N36" s="34" t="str">
        <f>IF(B36=0,"",IFERROR(VLOOKUP(B36,Polozky[#All],3,0),""))</f>
        <v/>
      </c>
      <c r="O36" s="82" t="str">
        <f>IF(B36=0,"",IFERROR(VLOOKUP(B36,Polozky[#All],4,0),""))</f>
        <v/>
      </c>
      <c r="P36" s="82"/>
      <c r="Q36" s="82"/>
      <c r="R36" s="82"/>
      <c r="S36" s="83" t="str">
        <f>IF(B36=0,"",IFERROR(VLOOKUP(B36,Polozky[#All],5,0),""))</f>
        <v/>
      </c>
      <c r="T36" s="83"/>
      <c r="U36" s="50" t="str">
        <f t="shared" si="0"/>
        <v/>
      </c>
      <c r="V36" s="50"/>
      <c r="W36" s="50"/>
      <c r="X36" s="50"/>
    </row>
    <row r="37" spans="1:24" s="5" customFormat="1" ht="6" customHeight="1" x14ac:dyDescent="0.3"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5"/>
      <c r="M37" s="25"/>
      <c r="N37" s="23"/>
      <c r="O37" s="26"/>
      <c r="P37" s="26"/>
      <c r="Q37" s="26"/>
      <c r="R37" s="26"/>
      <c r="S37" s="27"/>
      <c r="T37" s="28"/>
      <c r="U37" s="29"/>
      <c r="V37" s="29"/>
      <c r="W37" s="29"/>
      <c r="X37" s="29"/>
    </row>
    <row r="38" spans="1:24" s="5" customFormat="1" x14ac:dyDescent="0.3">
      <c r="B38" s="86" t="str">
        <f>IF(MIN(S27:T36)=0,"Prenesenie daňovej povinnosti.","")</f>
        <v>Prenesenie daňovej povinnosti.</v>
      </c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</row>
    <row r="39" spans="1:24" s="5" customFormat="1" x14ac:dyDescent="0.3">
      <c r="B39" s="23"/>
      <c r="C39" s="24"/>
      <c r="D39" s="24"/>
      <c r="E39" s="24"/>
      <c r="F39" s="24"/>
      <c r="G39" s="24"/>
      <c r="H39" s="24"/>
      <c r="I39" s="24"/>
      <c r="J39" s="24"/>
      <c r="K39" s="24"/>
      <c r="L39" s="25"/>
      <c r="M39" s="25"/>
      <c r="N39" s="23"/>
      <c r="O39" s="26"/>
      <c r="P39" s="26"/>
      <c r="Q39" s="26"/>
      <c r="R39" s="26"/>
      <c r="S39" s="27"/>
      <c r="T39" s="28"/>
      <c r="U39" s="29"/>
      <c r="V39" s="29"/>
      <c r="W39" s="29"/>
      <c r="X39" s="29"/>
    </row>
    <row r="41" spans="1:24" x14ac:dyDescent="0.3">
      <c r="B41" s="46" t="s">
        <v>41</v>
      </c>
      <c r="C41" s="46"/>
      <c r="D41" s="46"/>
      <c r="E41" s="46"/>
      <c r="F41" s="46"/>
      <c r="G41" s="46"/>
    </row>
    <row r="42" spans="1:24" s="5" customFormat="1" x14ac:dyDescent="0.3"/>
    <row r="43" spans="1:24" x14ac:dyDescent="0.3">
      <c r="H43" s="35"/>
      <c r="I43" s="36"/>
      <c r="J43" s="36"/>
      <c r="K43" s="36"/>
      <c r="L43" s="36"/>
      <c r="M43" s="85" t="s">
        <v>37</v>
      </c>
      <c r="N43" s="85"/>
      <c r="O43" s="85"/>
      <c r="P43" s="85"/>
      <c r="Q43" s="84" t="s">
        <v>36</v>
      </c>
      <c r="R43" s="84"/>
      <c r="S43" s="84"/>
      <c r="T43" s="84"/>
      <c r="U43" s="85" t="s">
        <v>35</v>
      </c>
      <c r="V43" s="85"/>
      <c r="W43" s="85"/>
      <c r="X43" s="85"/>
    </row>
    <row r="44" spans="1:24" s="5" customFormat="1" x14ac:dyDescent="0.3">
      <c r="A44" s="1"/>
      <c r="B44" s="1"/>
      <c r="C44" s="1"/>
      <c r="D44" s="1"/>
      <c r="E44" s="1"/>
      <c r="F44" s="1"/>
      <c r="G44" s="1"/>
      <c r="H44" s="35"/>
      <c r="I44" s="35"/>
      <c r="J44" s="89" t="s">
        <v>38</v>
      </c>
      <c r="K44" s="89"/>
      <c r="L44" s="89"/>
      <c r="M44" s="50">
        <f>SUMIF($S$27:$T$36,0%,$U$27:$X$36)</f>
        <v>5250</v>
      </c>
      <c r="N44" s="50"/>
      <c r="O44" s="50"/>
      <c r="P44" s="50"/>
      <c r="Q44" s="49">
        <f>M44*0</f>
        <v>0</v>
      </c>
      <c r="R44" s="49"/>
      <c r="S44" s="49"/>
      <c r="T44" s="49"/>
      <c r="U44" s="49">
        <f>M44+Q44</f>
        <v>5250</v>
      </c>
      <c r="V44" s="49"/>
      <c r="W44" s="49"/>
      <c r="X44" s="49"/>
    </row>
    <row r="45" spans="1:24" ht="13.5" customHeight="1" x14ac:dyDescent="0.3">
      <c r="B45" s="35"/>
      <c r="C45" s="35"/>
      <c r="D45" s="35"/>
      <c r="E45" s="35"/>
      <c r="F45" s="35"/>
      <c r="G45" s="35"/>
      <c r="H45" s="35"/>
      <c r="I45" s="35"/>
      <c r="J45" s="89" t="s">
        <v>39</v>
      </c>
      <c r="K45" s="89"/>
      <c r="L45" s="89"/>
      <c r="M45" s="50">
        <f>SUMIF($S$27:$T$36,10%,$U$27:$X$36)/1.1</f>
        <v>350</v>
      </c>
      <c r="N45" s="50"/>
      <c r="O45" s="50"/>
      <c r="P45" s="50"/>
      <c r="Q45" s="49">
        <f>M45*10%</f>
        <v>35</v>
      </c>
      <c r="R45" s="49"/>
      <c r="S45" s="49"/>
      <c r="T45" s="49"/>
      <c r="U45" s="49">
        <f>M45+Q45</f>
        <v>385</v>
      </c>
      <c r="V45" s="49"/>
      <c r="W45" s="49"/>
      <c r="X45" s="49"/>
    </row>
    <row r="46" spans="1:24" ht="13.5" customHeight="1" x14ac:dyDescent="0.3">
      <c r="A46" s="5"/>
      <c r="B46" s="35"/>
      <c r="C46" s="35"/>
      <c r="D46" s="35"/>
      <c r="E46" s="35"/>
      <c r="F46" s="35"/>
      <c r="G46" s="35"/>
      <c r="H46" s="35"/>
      <c r="I46" s="35"/>
      <c r="J46" s="90" t="s">
        <v>40</v>
      </c>
      <c r="K46" s="90"/>
      <c r="L46" s="90"/>
      <c r="M46" s="91">
        <f>SUMIF($S$27:$T$36,20%,$U$27:$X$36)/1.2</f>
        <v>475</v>
      </c>
      <c r="N46" s="91"/>
      <c r="O46" s="91"/>
      <c r="P46" s="91"/>
      <c r="Q46" s="92">
        <f>M46*20%</f>
        <v>95</v>
      </c>
      <c r="R46" s="92"/>
      <c r="S46" s="92"/>
      <c r="T46" s="92"/>
      <c r="U46" s="92">
        <f>M46+Q46</f>
        <v>570</v>
      </c>
      <c r="V46" s="92"/>
      <c r="W46" s="92"/>
      <c r="X46" s="92"/>
    </row>
    <row r="47" spans="1:24" x14ac:dyDescent="0.3">
      <c r="A47" s="5"/>
      <c r="B47" s="35"/>
      <c r="C47" s="35"/>
      <c r="D47" s="35"/>
      <c r="E47" s="35"/>
      <c r="F47" s="35"/>
      <c r="G47" s="35"/>
      <c r="H47" s="35"/>
      <c r="I47" s="35"/>
      <c r="J47" s="54" t="s">
        <v>35</v>
      </c>
      <c r="K47" s="54"/>
      <c r="L47" s="54"/>
      <c r="M47" s="55">
        <f>SUM(M44:P46)</f>
        <v>6075</v>
      </c>
      <c r="N47" s="55"/>
      <c r="O47" s="55"/>
      <c r="P47" s="55"/>
      <c r="Q47" s="55">
        <f>SUM(Q44:T46)</f>
        <v>130</v>
      </c>
      <c r="R47" s="55"/>
      <c r="S47" s="55"/>
      <c r="T47" s="55"/>
      <c r="U47" s="55">
        <f>SUM(U44:X46)</f>
        <v>6205</v>
      </c>
      <c r="V47" s="55"/>
      <c r="W47" s="55"/>
      <c r="X47" s="55"/>
    </row>
    <row r="48" spans="1:24" x14ac:dyDescent="0.3">
      <c r="A48" s="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</row>
    <row r="49" spans="1:24" ht="14.45" customHeight="1" x14ac:dyDescent="0.3">
      <c r="A49" s="5"/>
      <c r="B49" s="17" t="s">
        <v>42</v>
      </c>
      <c r="C49" s="17"/>
      <c r="D49" s="17"/>
      <c r="E49" s="17"/>
      <c r="F49" s="17"/>
      <c r="G49" s="17"/>
      <c r="H49" s="17"/>
      <c r="I49" s="35"/>
      <c r="J49" s="42"/>
      <c r="K49" s="57" t="s">
        <v>56</v>
      </c>
      <c r="L49" s="57"/>
      <c r="M49" s="57"/>
      <c r="N49" s="57"/>
      <c r="O49" s="57"/>
      <c r="P49" s="57"/>
      <c r="Q49" s="56">
        <f>SUM(U27:X36)</f>
        <v>6205</v>
      </c>
      <c r="R49" s="56"/>
      <c r="S49" s="56"/>
      <c r="T49" s="56"/>
      <c r="U49" s="56"/>
      <c r="V49" s="56"/>
      <c r="W49" s="56"/>
      <c r="X49" s="56"/>
    </row>
    <row r="50" spans="1:24" ht="14.1" customHeight="1" x14ac:dyDescent="0.3">
      <c r="A50" s="5"/>
      <c r="B50" s="17" t="s">
        <v>43</v>
      </c>
      <c r="C50" s="17"/>
      <c r="D50" s="17"/>
      <c r="E50" s="17"/>
      <c r="F50" s="17"/>
      <c r="G50" s="17"/>
      <c r="H50" s="17"/>
      <c r="I50" s="35"/>
      <c r="J50" s="42"/>
      <c r="K50" s="57"/>
      <c r="L50" s="57"/>
      <c r="M50" s="57"/>
      <c r="N50" s="57"/>
      <c r="O50" s="57"/>
      <c r="P50" s="57"/>
      <c r="Q50" s="56"/>
      <c r="R50" s="56"/>
      <c r="S50" s="56"/>
      <c r="T50" s="56"/>
      <c r="U50" s="56"/>
      <c r="V50" s="56"/>
      <c r="W50" s="56"/>
      <c r="X50" s="56"/>
    </row>
    <row r="51" spans="1:24" x14ac:dyDescent="0.3">
      <c r="A51" s="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</row>
    <row r="53" spans="1:24" x14ac:dyDescent="0.3">
      <c r="A53" s="53" t="s">
        <v>44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</row>
  </sheetData>
  <mergeCells count="120">
    <mergeCell ref="J46:L46"/>
    <mergeCell ref="B41:G41"/>
    <mergeCell ref="M46:P46"/>
    <mergeCell ref="Q46:T46"/>
    <mergeCell ref="U46:X46"/>
    <mergeCell ref="U43:X43"/>
    <mergeCell ref="J44:L44"/>
    <mergeCell ref="C36:K36"/>
    <mergeCell ref="C35:K35"/>
    <mergeCell ref="L35:M35"/>
    <mergeCell ref="O35:R35"/>
    <mergeCell ref="S35:T35"/>
    <mergeCell ref="L34:M34"/>
    <mergeCell ref="O34:R34"/>
    <mergeCell ref="S34:T34"/>
    <mergeCell ref="B38:X38"/>
    <mergeCell ref="P23:T23"/>
    <mergeCell ref="U23:W23"/>
    <mergeCell ref="C34:K34"/>
    <mergeCell ref="C33:K33"/>
    <mergeCell ref="Q43:T43"/>
    <mergeCell ref="M43:P43"/>
    <mergeCell ref="M44:P44"/>
    <mergeCell ref="M45:P45"/>
    <mergeCell ref="Q44:T44"/>
    <mergeCell ref="Q45:T45"/>
    <mergeCell ref="L36:M36"/>
    <mergeCell ref="O36:R36"/>
    <mergeCell ref="S36:T36"/>
    <mergeCell ref="J45:L45"/>
    <mergeCell ref="L33:M33"/>
    <mergeCell ref="O33:R33"/>
    <mergeCell ref="S33:T33"/>
    <mergeCell ref="C32:K32"/>
    <mergeCell ref="L32:M32"/>
    <mergeCell ref="O32:R32"/>
    <mergeCell ref="S32:T32"/>
    <mergeCell ref="P20:T20"/>
    <mergeCell ref="P21:T21"/>
    <mergeCell ref="P22:T22"/>
    <mergeCell ref="O29:R29"/>
    <mergeCell ref="S29:T29"/>
    <mergeCell ref="C28:K28"/>
    <mergeCell ref="L28:M28"/>
    <mergeCell ref="O28:R28"/>
    <mergeCell ref="S28:T28"/>
    <mergeCell ref="C31:K31"/>
    <mergeCell ref="L31:M31"/>
    <mergeCell ref="O31:R31"/>
    <mergeCell ref="S31:T31"/>
    <mergeCell ref="C30:K30"/>
    <mergeCell ref="L30:M30"/>
    <mergeCell ref="O30:R30"/>
    <mergeCell ref="S30:T30"/>
    <mergeCell ref="N2:R3"/>
    <mergeCell ref="S2:W3"/>
    <mergeCell ref="U20:W20"/>
    <mergeCell ref="U21:W21"/>
    <mergeCell ref="U22:W22"/>
    <mergeCell ref="N6:R6"/>
    <mergeCell ref="B20:F20"/>
    <mergeCell ref="B21:F21"/>
    <mergeCell ref="B22:F22"/>
    <mergeCell ref="N13:O13"/>
    <mergeCell ref="P13:W13"/>
    <mergeCell ref="P14:W14"/>
    <mergeCell ref="B13:C13"/>
    <mergeCell ref="D13:K13"/>
    <mergeCell ref="D14:K14"/>
    <mergeCell ref="B6:F6"/>
    <mergeCell ref="S6:U6"/>
    <mergeCell ref="B1:K4"/>
    <mergeCell ref="A53:X53"/>
    <mergeCell ref="J47:L47"/>
    <mergeCell ref="M47:P47"/>
    <mergeCell ref="Q47:T47"/>
    <mergeCell ref="U47:X47"/>
    <mergeCell ref="Q49:X50"/>
    <mergeCell ref="K49:P50"/>
    <mergeCell ref="B11:K11"/>
    <mergeCell ref="B8:K8"/>
    <mergeCell ref="B9:K9"/>
    <mergeCell ref="B10:C10"/>
    <mergeCell ref="D10:K10"/>
    <mergeCell ref="N8:W8"/>
    <mergeCell ref="N9:W9"/>
    <mergeCell ref="N10:O10"/>
    <mergeCell ref="P10:W10"/>
    <mergeCell ref="N11:W11"/>
    <mergeCell ref="C27:K27"/>
    <mergeCell ref="G23:N23"/>
    <mergeCell ref="L26:M26"/>
    <mergeCell ref="S27:T27"/>
    <mergeCell ref="L27:M27"/>
    <mergeCell ref="O27:R27"/>
    <mergeCell ref="O26:R26"/>
    <mergeCell ref="D15:K15"/>
    <mergeCell ref="P15:W15"/>
    <mergeCell ref="B17:K17"/>
    <mergeCell ref="G22:N22"/>
    <mergeCell ref="G21:N21"/>
    <mergeCell ref="G20:N20"/>
    <mergeCell ref="U45:X45"/>
    <mergeCell ref="U44:X44"/>
    <mergeCell ref="U36:X36"/>
    <mergeCell ref="U35:X35"/>
    <mergeCell ref="U34:X34"/>
    <mergeCell ref="U33:X33"/>
    <mergeCell ref="U32:X32"/>
    <mergeCell ref="U31:X31"/>
    <mergeCell ref="U30:X30"/>
    <mergeCell ref="U29:X29"/>
    <mergeCell ref="U28:X28"/>
    <mergeCell ref="U27:X27"/>
    <mergeCell ref="U26:X26"/>
    <mergeCell ref="S26:T26"/>
    <mergeCell ref="C26:K26"/>
    <mergeCell ref="B23:F23"/>
    <mergeCell ref="C29:K29"/>
    <mergeCell ref="L29:M29"/>
  </mergeCells>
  <pageMargins left="0.70866141732283472" right="0.70866141732283472" top="0.59055118110236227" bottom="0.39370078740157483" header="0.31496062992125984" footer="0.31496062992125984"/>
  <pageSetup paperSize="9" orientation="portrait" verticalDpi="0" r:id="rId1"/>
  <headerFooter>
    <oddFooter>&amp;C&amp;"Century Gothic,Normálne"&amp;7Vytvorené šablónou z webu: www.itlektor.eu</oddFooter>
  </headerFooter>
  <ignoredErrors>
    <ignoredError sqref="G2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8670E-AEB4-4A47-9B1C-D59E0D888426}">
  <dimension ref="B2:F5"/>
  <sheetViews>
    <sheetView workbookViewId="0">
      <selection activeCell="F6" sqref="F6"/>
    </sheetView>
  </sheetViews>
  <sheetFormatPr defaultRowHeight="15" x14ac:dyDescent="0.25"/>
  <cols>
    <col min="1" max="1" width="4.85546875" customWidth="1"/>
    <col min="3" max="3" width="28.42578125" bestFit="1" customWidth="1"/>
    <col min="4" max="4" width="10.42578125" customWidth="1"/>
    <col min="5" max="5" width="27.5703125" customWidth="1"/>
  </cols>
  <sheetData>
    <row r="2" spans="2:6" x14ac:dyDescent="0.25">
      <c r="B2" t="s">
        <v>8</v>
      </c>
      <c r="C2" t="s">
        <v>25</v>
      </c>
      <c r="D2" t="s">
        <v>27</v>
      </c>
      <c r="E2" t="s">
        <v>28</v>
      </c>
      <c r="F2" t="s">
        <v>29</v>
      </c>
    </row>
    <row r="3" spans="2:6" x14ac:dyDescent="0.25">
      <c r="B3">
        <v>1</v>
      </c>
      <c r="C3" t="s">
        <v>51</v>
      </c>
      <c r="D3" t="s">
        <v>54</v>
      </c>
      <c r="E3" s="40">
        <v>95</v>
      </c>
      <c r="F3" s="41">
        <v>0.2</v>
      </c>
    </row>
    <row r="4" spans="2:6" x14ac:dyDescent="0.25">
      <c r="B4">
        <v>2</v>
      </c>
      <c r="C4" t="s">
        <v>52</v>
      </c>
      <c r="D4" t="s">
        <v>55</v>
      </c>
      <c r="E4" s="40">
        <v>35</v>
      </c>
      <c r="F4" s="41">
        <v>0.1</v>
      </c>
    </row>
    <row r="5" spans="2:6" x14ac:dyDescent="0.25">
      <c r="B5">
        <v>3</v>
      </c>
      <c r="C5" t="s">
        <v>53</v>
      </c>
      <c r="D5" t="s">
        <v>32</v>
      </c>
      <c r="E5" s="40">
        <v>350</v>
      </c>
      <c r="F5" s="41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8E101-F5E5-439F-8829-D6401EE69058}">
  <dimension ref="B2:J5"/>
  <sheetViews>
    <sheetView workbookViewId="0">
      <selection activeCell="D5" sqref="D5"/>
    </sheetView>
  </sheetViews>
  <sheetFormatPr defaultRowHeight="15" x14ac:dyDescent="0.25"/>
  <cols>
    <col min="1" max="1" width="6" customWidth="1"/>
    <col min="3" max="3" width="21.7109375" bestFit="1" customWidth="1"/>
    <col min="4" max="4" width="21.85546875" bestFit="1" customWidth="1"/>
    <col min="6" max="6" width="10" customWidth="1"/>
    <col min="7" max="7" width="13" customWidth="1"/>
    <col min="8" max="8" width="15.140625" customWidth="1"/>
    <col min="9" max="9" width="15.42578125" customWidth="1"/>
    <col min="10" max="10" width="13.28515625" bestFit="1" customWidth="1"/>
  </cols>
  <sheetData>
    <row r="2" spans="2:10" x14ac:dyDescent="0.25">
      <c r="B2" s="9" t="s">
        <v>8</v>
      </c>
      <c r="C2" s="9" t="s">
        <v>9</v>
      </c>
      <c r="D2" s="9" t="s">
        <v>10</v>
      </c>
      <c r="E2" s="9" t="s">
        <v>11</v>
      </c>
      <c r="F2" s="9" t="s">
        <v>12</v>
      </c>
      <c r="G2" s="9" t="s">
        <v>13</v>
      </c>
      <c r="H2" s="9" t="s">
        <v>14</v>
      </c>
      <c r="I2" s="9" t="s">
        <v>15</v>
      </c>
      <c r="J2" s="9" t="s">
        <v>16</v>
      </c>
    </row>
    <row r="3" spans="2:10" x14ac:dyDescent="0.25">
      <c r="B3" s="10">
        <v>1</v>
      </c>
      <c r="C3" s="10" t="s">
        <v>3</v>
      </c>
      <c r="D3" s="10" t="s">
        <v>4</v>
      </c>
      <c r="E3" s="11" t="s">
        <v>17</v>
      </c>
      <c r="F3" s="10" t="s">
        <v>5</v>
      </c>
      <c r="G3" s="10" t="s">
        <v>6</v>
      </c>
      <c r="H3" s="11">
        <v>12345678</v>
      </c>
      <c r="I3" s="11">
        <v>1987654321</v>
      </c>
      <c r="J3" s="11" t="s">
        <v>7</v>
      </c>
    </row>
    <row r="4" spans="2:10" x14ac:dyDescent="0.25">
      <c r="B4" s="10"/>
      <c r="C4" s="10"/>
      <c r="D4" s="10"/>
      <c r="E4" s="11"/>
      <c r="F4" s="10"/>
      <c r="G4" s="10"/>
      <c r="H4" s="11"/>
      <c r="I4" s="11"/>
      <c r="J4" s="11"/>
    </row>
    <row r="5" spans="2:10" x14ac:dyDescent="0.25">
      <c r="B5" s="10"/>
      <c r="C5" s="10"/>
      <c r="D5" s="10"/>
      <c r="E5" s="11"/>
      <c r="F5" s="10"/>
      <c r="G5" s="10"/>
      <c r="H5" s="11"/>
      <c r="I5" s="11"/>
      <c r="J5" s="11"/>
    </row>
  </sheetData>
  <pageMargins left="0.7" right="0.7" top="0.75" bottom="0.75" header="0.3" footer="0.3"/>
  <ignoredErrors>
    <ignoredError sqref="E3" numberStoredAsText="1"/>
  </ignoredErrors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D645B88A861C54187D555E10D187A34" ma:contentTypeVersion="9" ma:contentTypeDescription="Umožňuje vytvoriť nový dokument." ma:contentTypeScope="" ma:versionID="8b3d6c2d61032df4b849f4c4ce87b67c">
  <xsd:schema xmlns:xsd="http://www.w3.org/2001/XMLSchema" xmlns:xs="http://www.w3.org/2001/XMLSchema" xmlns:p="http://schemas.microsoft.com/office/2006/metadata/properties" xmlns:ns3="7fe54f74-827f-4196-8b7c-2b2198ee112e" xmlns:ns4="081db8b3-5268-40b4-9052-7ece810035ad" targetNamespace="http://schemas.microsoft.com/office/2006/metadata/properties" ma:root="true" ma:fieldsID="1061a21571347c327966be205189ab71" ns3:_="" ns4:_="">
    <xsd:import namespace="7fe54f74-827f-4196-8b7c-2b2198ee112e"/>
    <xsd:import namespace="081db8b3-5268-40b4-9052-7ece810035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e54f74-827f-4196-8b7c-2b2198ee11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1db8b3-5268-40b4-9052-7ece810035a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Príkaz hash indikátora zdieľ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F7F7EE-CCF2-4D5B-B1DA-4A9D044B9A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ED8EEC-5C4D-4BE6-80CC-4A58D78349DD}">
  <ds:schemaRefs>
    <ds:schemaRef ds:uri="http://schemas.microsoft.com/office/2006/documentManagement/types"/>
    <ds:schemaRef ds:uri="081db8b3-5268-40b4-9052-7ece810035ad"/>
    <ds:schemaRef ds:uri="7fe54f74-827f-4196-8b7c-2b2198ee112e"/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B4B2C03-5228-46CC-B342-99C4892728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e54f74-827f-4196-8b7c-2b2198ee112e"/>
    <ds:schemaRef ds:uri="081db8b3-5268-40b4-9052-7ece810035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Faktura</vt:lpstr>
      <vt:lpstr>Polozky</vt:lpstr>
      <vt:lpstr>Odberatel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</dc:creator>
  <cp:lastModifiedBy>Michal Šurina</cp:lastModifiedBy>
  <cp:lastPrinted>2022-05-24T08:15:16Z</cp:lastPrinted>
  <dcterms:created xsi:type="dcterms:W3CDTF">2022-05-23T11:20:04Z</dcterms:created>
  <dcterms:modified xsi:type="dcterms:W3CDTF">2022-05-25T17:39:30Z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0x010100DD645B88A861C54187D555E10D187A34</vt:lpwstr>
  </property>
</Properties>
</file>